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AppData\Local\Microsoft\Windows\INetCache\Content.Outlook\526RO8OB\"/>
    </mc:Choice>
  </mc:AlternateContent>
  <xr:revisionPtr revIDLastSave="0" documentId="13_ncr:1_{71616DF9-E35C-4A51-A9F1-1FAB3A2D6A2C}" xr6:coauthVersionLast="47" xr6:coauthVersionMax="47" xr10:uidLastSave="{00000000-0000-0000-0000-000000000000}"/>
  <bookViews>
    <workbookView xWindow="-110" yWindow="-110" windowWidth="17290" windowHeight="11020" xr2:uid="{F12EA0BE-341B-4E52-A222-BD89855E7312}"/>
  </bookViews>
  <sheets>
    <sheet name="2020 urspr" sheetId="1" r:id="rId1"/>
    <sheet name="640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D15" i="2"/>
  <c r="K14" i="1"/>
  <c r="L24" i="1"/>
  <c r="K24" i="1"/>
  <c r="K23" i="1"/>
  <c r="K22" i="1"/>
  <c r="G6" i="1"/>
  <c r="G10" i="1"/>
  <c r="G5" i="1"/>
  <c r="H4" i="1"/>
  <c r="G8" i="1"/>
  <c r="G11" i="1"/>
  <c r="H9" i="1"/>
  <c r="H8" i="1"/>
  <c r="H7" i="1"/>
  <c r="G7" i="1"/>
  <c r="G4" i="1"/>
  <c r="E14" i="1"/>
  <c r="C14" i="1"/>
  <c r="J34" i="1"/>
  <c r="K34" i="1" s="1"/>
  <c r="J33" i="1"/>
  <c r="K33" i="1" s="1"/>
  <c r="J32" i="1"/>
  <c r="K32" i="1" s="1"/>
  <c r="J28" i="1"/>
  <c r="K28" i="1" s="1"/>
  <c r="J29" i="1"/>
  <c r="K29" i="1" s="1"/>
  <c r="J27" i="1"/>
  <c r="K27" i="1" s="1"/>
  <c r="L34" i="1" l="1"/>
  <c r="L29" i="1"/>
  <c r="J22" i="1"/>
  <c r="J23" i="1"/>
  <c r="J24" i="1"/>
  <c r="H11" i="1"/>
  <c r="I14" i="1"/>
  <c r="I16" i="1" s="1"/>
  <c r="D14" i="1"/>
  <c r="B14" i="1"/>
  <c r="G14" i="1" l="1"/>
  <c r="G16" i="1" s="1"/>
  <c r="G18" i="1" s="1"/>
  <c r="H14" i="1"/>
  <c r="I19" i="1"/>
  <c r="I18" i="1"/>
  <c r="G17" i="1" l="1"/>
  <c r="J17" i="1" s="1"/>
  <c r="G19" i="1"/>
  <c r="J14" i="1"/>
  <c r="H16" i="1"/>
  <c r="H19" i="1" s="1"/>
  <c r="J18" i="1"/>
  <c r="J19" i="1" l="1"/>
</calcChain>
</file>

<file path=xl/sharedStrings.xml><?xml version="1.0" encoding="utf-8"?>
<sst xmlns="http://schemas.openxmlformats.org/spreadsheetml/2006/main" count="94" uniqueCount="64">
  <si>
    <t>Fördelning</t>
  </si>
  <si>
    <t>Rep och underhåll</t>
  </si>
  <si>
    <t>Vatten</t>
  </si>
  <si>
    <t>El</t>
  </si>
  <si>
    <t>Sophämtning</t>
  </si>
  <si>
    <t>Snöröjning</t>
  </si>
  <si>
    <t>Övr adm kostnader inkl försäkring</t>
  </si>
  <si>
    <t>Räntor</t>
  </si>
  <si>
    <t>Kabeltv</t>
  </si>
  <si>
    <t>Gem 3</t>
  </si>
  <si>
    <t>Gem 3 o kabeltv</t>
  </si>
  <si>
    <t>Gem 3, 4 o kabeltv</t>
  </si>
  <si>
    <t>per kvartal</t>
  </si>
  <si>
    <t>Container</t>
  </si>
  <si>
    <t>30/70</t>
  </si>
  <si>
    <t>100/0</t>
  </si>
  <si>
    <t>75/25</t>
  </si>
  <si>
    <t>0/100</t>
  </si>
  <si>
    <t>50/50</t>
  </si>
  <si>
    <t>efter behålln</t>
  </si>
  <si>
    <t>Avrundat</t>
  </si>
  <si>
    <t>Kyrkan</t>
  </si>
  <si>
    <t>Hus</t>
  </si>
  <si>
    <t>Radhus</t>
  </si>
  <si>
    <t>Utfall 2019</t>
  </si>
  <si>
    <t>Gem 3 2020</t>
  </si>
  <si>
    <t>Gem 4 2020</t>
  </si>
  <si>
    <t>Kabeltv 2020</t>
  </si>
  <si>
    <t>Utfall 2020</t>
  </si>
  <si>
    <t>Utdeb kv 1 o kv 2 2022</t>
  </si>
  <si>
    <t>budget</t>
  </si>
  <si>
    <t>intäkter</t>
  </si>
  <si>
    <t>Budget 2022</t>
  </si>
  <si>
    <t>Redovisningsbyrå</t>
  </si>
  <si>
    <t>Bräknad utdeb helår 2022</t>
  </si>
  <si>
    <t>Utdeb kv 3 o 4 2022</t>
  </si>
  <si>
    <t>Förslag till</t>
  </si>
  <si>
    <t>Utfall 2021</t>
  </si>
  <si>
    <t>Utdeb kv 1 o kv 2 2023</t>
  </si>
  <si>
    <t>Hans Svensson 2022-03-07</t>
  </si>
  <si>
    <t>Budget 2022-2023</t>
  </si>
  <si>
    <t>postgiro årskostnad</t>
  </si>
  <si>
    <t>A1</t>
  </si>
  <si>
    <t>A35</t>
  </si>
  <si>
    <t>utlägg mat städdag</t>
  </si>
  <si>
    <t>A41</t>
  </si>
  <si>
    <t>postgirokostnad</t>
  </si>
  <si>
    <t>A43</t>
  </si>
  <si>
    <t>A51</t>
  </si>
  <si>
    <t>arvode magnus pettersson</t>
  </si>
  <si>
    <t>A52</t>
  </si>
  <si>
    <t>utlägg skrivarpapper färgpatron</t>
  </si>
  <si>
    <t>A53</t>
  </si>
  <si>
    <t>utlägg bahare</t>
  </si>
  <si>
    <t>villaägarna serviceavgift</t>
  </si>
  <si>
    <t>A59</t>
  </si>
  <si>
    <t>postgiro kostnader</t>
  </si>
  <si>
    <t>A71</t>
  </si>
  <si>
    <t>arvode 4x 950</t>
  </si>
  <si>
    <t>A79</t>
  </si>
  <si>
    <t>företagspaket handelsbanken</t>
  </si>
  <si>
    <t>A76</t>
  </si>
  <si>
    <t>redovisning adminkostnad 2021</t>
  </si>
  <si>
    <t>speedledger årsavgift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</si>
</sst>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Border="1"/>
    <xf numFmtId="3" fontId="1" fillId="0" borderId="2" xfId="0" applyNumberFormat="1" applyFont="1" applyBorder="1"/>
    <xf numFmtId="0" fontId="1" fillId="0" borderId="2" xfId="0" applyFont="1" applyBorder="1"/>
    <xf numFmtId="3" fontId="1" fillId="0" borderId="0" xfId="0" applyNumberFormat="1" applyFont="1"/>
    <xf numFmtId="3" fontId="1" fillId="0" borderId="1" xfId="0" applyNumberFormat="1" applyFont="1" applyFill="1" applyBorder="1"/>
    <xf numFmtId="0" fontId="0" fillId="2" borderId="0" xfId="0" applyFill="1"/>
    <xf numFmtId="0" fontId="1" fillId="0" borderId="0" xfId="0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3" fontId="1" fillId="0" borderId="2" xfId="0" applyNumberFormat="1" applyFont="1" applyFill="1" applyBorder="1"/>
    <xf numFmtId="3" fontId="1" fillId="2" borderId="1" xfId="0" applyNumberFormat="1" applyFont="1" applyFill="1" applyBorder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03334-C3AF-44A4-819C-53E2C25146F7}">
  <sheetPr>
    <pageSetUpPr fitToPage="1"/>
  </sheetPr>
  <dimension ref="A1:W60"/>
  <sheetViews>
    <sheetView tabSelected="1" zoomScale="85" zoomScaleNormal="85" workbookViewId="0">
      <selection activeCell="M6" sqref="M6"/>
    </sheetView>
  </sheetViews>
  <sheetFormatPr defaultRowHeight="14.5" x14ac:dyDescent="0.35"/>
  <cols>
    <col min="1" max="1" width="30.26953125" bestFit="1" customWidth="1"/>
    <col min="2" max="2" width="10.26953125" bestFit="1" customWidth="1"/>
    <col min="3" max="3" width="10.26953125" customWidth="1"/>
    <col min="4" max="5" width="11.54296875" bestFit="1" customWidth="1"/>
    <col min="6" max="6" width="11.54296875" customWidth="1"/>
    <col min="7" max="8" width="11.1796875" bestFit="1" customWidth="1"/>
    <col min="9" max="9" width="12.1796875" bestFit="1" customWidth="1"/>
    <col min="11" max="11" width="8.81640625" customWidth="1"/>
  </cols>
  <sheetData>
    <row r="1" spans="1:23" x14ac:dyDescent="0.35">
      <c r="A1" s="9" t="s">
        <v>40</v>
      </c>
    </row>
    <row r="2" spans="1:23" x14ac:dyDescent="0.35">
      <c r="A2" s="9" t="s">
        <v>39</v>
      </c>
      <c r="E2" t="s">
        <v>36</v>
      </c>
    </row>
    <row r="3" spans="1:23" x14ac:dyDescent="0.35">
      <c r="A3" s="1"/>
      <c r="B3" s="2" t="s">
        <v>24</v>
      </c>
      <c r="C3" s="13" t="s">
        <v>28</v>
      </c>
      <c r="D3" s="13" t="s">
        <v>37</v>
      </c>
      <c r="E3" s="2" t="s">
        <v>32</v>
      </c>
      <c r="F3" s="2" t="s">
        <v>0</v>
      </c>
      <c r="G3" s="2" t="s">
        <v>25</v>
      </c>
      <c r="H3" s="2" t="s">
        <v>26</v>
      </c>
      <c r="I3" s="2" t="s">
        <v>27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2" t="s">
        <v>1</v>
      </c>
      <c r="B4" s="3">
        <v>2431</v>
      </c>
      <c r="C4" s="8">
        <v>13009</v>
      </c>
      <c r="D4" s="8">
        <v>7156</v>
      </c>
      <c r="E4" s="8">
        <v>8000</v>
      </c>
      <c r="F4" s="2" t="s">
        <v>14</v>
      </c>
      <c r="G4" s="2">
        <f>SUM(E4*0.3)</f>
        <v>2400</v>
      </c>
      <c r="H4" s="2">
        <f>SUM(E4*0.7)</f>
        <v>5600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35">
      <c r="A5" s="2" t="s">
        <v>6</v>
      </c>
      <c r="B5" s="3">
        <v>25246</v>
      </c>
      <c r="C5" s="8">
        <v>18636</v>
      </c>
      <c r="D5" s="8">
        <v>22238</v>
      </c>
      <c r="E5" s="3">
        <v>20000</v>
      </c>
      <c r="F5" s="2" t="s">
        <v>15</v>
      </c>
      <c r="G5" s="3">
        <f>E5</f>
        <v>20000</v>
      </c>
      <c r="H5" s="2">
        <v>0</v>
      </c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5">
      <c r="A6" s="2" t="s">
        <v>33</v>
      </c>
      <c r="B6" s="3"/>
      <c r="C6" s="8"/>
      <c r="D6" s="8"/>
      <c r="E6" s="3">
        <v>30000</v>
      </c>
      <c r="F6" s="2" t="s">
        <v>15</v>
      </c>
      <c r="G6" s="3">
        <f>E6</f>
        <v>30000</v>
      </c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35">
      <c r="A7" s="2" t="s">
        <v>2</v>
      </c>
      <c r="B7" s="3">
        <v>8819</v>
      </c>
      <c r="C7" s="8">
        <v>9362</v>
      </c>
      <c r="D7" s="8">
        <v>9899</v>
      </c>
      <c r="E7" s="3">
        <v>10500</v>
      </c>
      <c r="F7" s="2" t="s">
        <v>16</v>
      </c>
      <c r="G7" s="2">
        <f>SUM(E7*0.75)</f>
        <v>7875</v>
      </c>
      <c r="H7" s="2">
        <f>SUM(E7*0.25)</f>
        <v>2625</v>
      </c>
      <c r="I7" s="2"/>
      <c r="J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2" t="s">
        <v>3</v>
      </c>
      <c r="B8" s="3">
        <v>14094</v>
      </c>
      <c r="C8" s="8">
        <v>12068</v>
      </c>
      <c r="D8" s="8">
        <v>12396</v>
      </c>
      <c r="E8" s="3">
        <v>14000</v>
      </c>
      <c r="F8" s="2" t="s">
        <v>16</v>
      </c>
      <c r="G8" s="2">
        <f>SUM(E8*0.75)</f>
        <v>10500</v>
      </c>
      <c r="H8" s="2">
        <f>SUM(E8*0.25)</f>
        <v>3500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5">
      <c r="A9" s="2" t="s">
        <v>4</v>
      </c>
      <c r="B9" s="3">
        <v>27284</v>
      </c>
      <c r="C9" s="8">
        <v>28881</v>
      </c>
      <c r="D9" s="8">
        <v>36034</v>
      </c>
      <c r="E9" s="3">
        <v>42600</v>
      </c>
      <c r="F9" s="2" t="s">
        <v>17</v>
      </c>
      <c r="G9" s="3">
        <v>0</v>
      </c>
      <c r="H9" s="3">
        <f>SUM(E9)</f>
        <v>42600</v>
      </c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35">
      <c r="A10" s="2" t="s">
        <v>13</v>
      </c>
      <c r="B10" s="3">
        <v>10900</v>
      </c>
      <c r="C10" s="8">
        <v>4718</v>
      </c>
      <c r="D10" s="8">
        <v>7473</v>
      </c>
      <c r="E10" s="3">
        <v>10000</v>
      </c>
      <c r="F10" s="2" t="s">
        <v>15</v>
      </c>
      <c r="G10" s="3">
        <f>E10</f>
        <v>10000</v>
      </c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35">
      <c r="A11" s="2" t="s">
        <v>5</v>
      </c>
      <c r="B11" s="3">
        <v>12735</v>
      </c>
      <c r="C11" s="8">
        <v>4004</v>
      </c>
      <c r="D11" s="8">
        <v>7618</v>
      </c>
      <c r="E11" s="3">
        <v>12000</v>
      </c>
      <c r="F11" s="2" t="s">
        <v>18</v>
      </c>
      <c r="G11" s="3">
        <f>SUM(E11*0.5)</f>
        <v>6000</v>
      </c>
      <c r="H11" s="3">
        <f>SUM(E11*0.5)</f>
        <v>6000</v>
      </c>
      <c r="I11" s="3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35">
      <c r="A12" s="2" t="s">
        <v>7</v>
      </c>
      <c r="B12" s="3">
        <v>0</v>
      </c>
      <c r="C12" s="8"/>
      <c r="D12" s="8"/>
      <c r="E12" s="3"/>
      <c r="F12" s="2" t="s">
        <v>19</v>
      </c>
      <c r="G12" s="3"/>
      <c r="H12" s="3"/>
      <c r="I12" s="3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35">
      <c r="A13" s="2" t="s">
        <v>8</v>
      </c>
      <c r="B13" s="5">
        <v>47245</v>
      </c>
      <c r="C13" s="14">
        <v>47996</v>
      </c>
      <c r="D13" s="14">
        <v>48086</v>
      </c>
      <c r="E13" s="5">
        <v>49500</v>
      </c>
      <c r="F13" s="6">
        <v>100</v>
      </c>
      <c r="G13" s="5">
        <v>0</v>
      </c>
      <c r="H13" s="5">
        <v>0</v>
      </c>
      <c r="I13" s="5">
        <f>E13</f>
        <v>49500</v>
      </c>
      <c r="J13" s="11" t="s">
        <v>30</v>
      </c>
      <c r="K13" s="12" t="s">
        <v>31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35">
      <c r="A14" s="4"/>
      <c r="B14" s="3">
        <f>SUM(B4:B13)</f>
        <v>148754</v>
      </c>
      <c r="C14" s="8">
        <f>SUM(C4:C13)</f>
        <v>138674</v>
      </c>
      <c r="D14" s="8">
        <f t="shared" ref="D14:E14" si="0">SUM(D4:D13)</f>
        <v>150900</v>
      </c>
      <c r="E14" s="3">
        <f t="shared" si="0"/>
        <v>196600</v>
      </c>
      <c r="F14" s="2"/>
      <c r="G14" s="3">
        <f>SUM(G4:G13)</f>
        <v>86775</v>
      </c>
      <c r="H14" s="3">
        <f t="shared" ref="H14:I14" si="1">SUM(H4:H13)</f>
        <v>60325</v>
      </c>
      <c r="I14" s="3">
        <f t="shared" si="1"/>
        <v>49500</v>
      </c>
      <c r="J14" s="3">
        <f>SUM(G14:I14)</f>
        <v>196600</v>
      </c>
      <c r="K14" s="1">
        <f>L24*2+L29*2</f>
        <v>199840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35">
      <c r="A16" s="2" t="s">
        <v>34</v>
      </c>
      <c r="B16" s="2"/>
      <c r="C16" s="2"/>
      <c r="D16" s="2"/>
      <c r="E16" s="3"/>
      <c r="F16" s="3"/>
      <c r="G16" s="3">
        <f>SUM(G14/43)</f>
        <v>2018.0232558139535</v>
      </c>
      <c r="H16" s="3">
        <f>SUM(H14/20)</f>
        <v>3016.25</v>
      </c>
      <c r="I16" s="3">
        <f>SUM(I14/42)</f>
        <v>1178.5714285714287</v>
      </c>
      <c r="J16" s="3"/>
      <c r="K16" s="3" t="s">
        <v>20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35">
      <c r="A17" s="2" t="s">
        <v>9</v>
      </c>
      <c r="B17" s="2"/>
      <c r="C17" s="2"/>
      <c r="D17" s="2" t="s">
        <v>12</v>
      </c>
      <c r="E17" s="3"/>
      <c r="F17" s="3"/>
      <c r="G17" s="3">
        <f>SUM(G16/4)</f>
        <v>504.50581395348837</v>
      </c>
      <c r="H17" s="3"/>
      <c r="I17" s="3"/>
      <c r="J17" s="3">
        <f>SUM(G17:I17)</f>
        <v>504.50581395348837</v>
      </c>
      <c r="K17" s="3">
        <v>520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35">
      <c r="A18" s="2" t="s">
        <v>10</v>
      </c>
      <c r="B18" s="2"/>
      <c r="C18" s="2"/>
      <c r="D18" s="2" t="s">
        <v>12</v>
      </c>
      <c r="E18" s="3"/>
      <c r="F18" s="3"/>
      <c r="G18" s="3">
        <f>SUM(G16/4)</f>
        <v>504.50581395348837</v>
      </c>
      <c r="H18" s="3"/>
      <c r="I18" s="3">
        <f>SUM(I16/4)</f>
        <v>294.64285714285717</v>
      </c>
      <c r="J18" s="3">
        <f t="shared" ref="J18:J19" si="2">SUM(G18:I18)</f>
        <v>799.14867109634554</v>
      </c>
      <c r="K18" s="3">
        <v>820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35">
      <c r="A19" s="2" t="s">
        <v>11</v>
      </c>
      <c r="B19" s="2"/>
      <c r="C19" s="2"/>
      <c r="D19" s="2" t="s">
        <v>12</v>
      </c>
      <c r="E19" s="3"/>
      <c r="F19" s="3"/>
      <c r="G19" s="3">
        <f>SUM(G16/4)</f>
        <v>504.50581395348837</v>
      </c>
      <c r="H19" s="3">
        <f>SUM(H16/4)</f>
        <v>754.0625</v>
      </c>
      <c r="I19" s="3">
        <f>SUM(I16/4)</f>
        <v>294.64285714285717</v>
      </c>
      <c r="J19" s="3">
        <f t="shared" si="2"/>
        <v>1553.2111710963454</v>
      </c>
      <c r="K19" s="3">
        <v>1570</v>
      </c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1"/>
      <c r="D20" s="1"/>
      <c r="E20" s="7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35">
      <c r="A21" s="2" t="s">
        <v>29</v>
      </c>
      <c r="B21" s="2"/>
      <c r="C21" s="2"/>
      <c r="D21" s="2"/>
      <c r="E21" s="3"/>
      <c r="F21" s="3"/>
      <c r="G21" s="3"/>
      <c r="H21" s="3"/>
      <c r="I21" s="3"/>
      <c r="J21" s="3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35">
      <c r="A22" s="2" t="s">
        <v>9</v>
      </c>
      <c r="B22" s="2"/>
      <c r="C22" s="2"/>
      <c r="D22" s="2" t="s">
        <v>12</v>
      </c>
      <c r="E22" s="15" t="s">
        <v>21</v>
      </c>
      <c r="F22" s="15">
        <v>1</v>
      </c>
      <c r="G22" s="15">
        <v>520</v>
      </c>
      <c r="H22" s="15"/>
      <c r="I22" s="15"/>
      <c r="J22" s="15">
        <f>SUM(G22:I22)</f>
        <v>520</v>
      </c>
      <c r="K22" s="7">
        <f>J22*F22</f>
        <v>520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35">
      <c r="A23" s="2" t="s">
        <v>10</v>
      </c>
      <c r="B23" s="2"/>
      <c r="C23" s="2"/>
      <c r="D23" s="2" t="s">
        <v>12</v>
      </c>
      <c r="E23" s="15" t="s">
        <v>22</v>
      </c>
      <c r="F23" s="15">
        <v>22</v>
      </c>
      <c r="G23" s="15">
        <v>520</v>
      </c>
      <c r="H23" s="15"/>
      <c r="I23" s="15">
        <v>300</v>
      </c>
      <c r="J23" s="15">
        <f>SUM(G23:I23)</f>
        <v>820</v>
      </c>
      <c r="K23" s="7">
        <f t="shared" ref="K23:K24" si="3">J23*F23</f>
        <v>18040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5">
      <c r="A24" s="2" t="s">
        <v>11</v>
      </c>
      <c r="B24" s="2"/>
      <c r="C24" s="2"/>
      <c r="D24" s="2" t="s">
        <v>12</v>
      </c>
      <c r="E24" s="15" t="s">
        <v>23</v>
      </c>
      <c r="F24" s="15">
        <v>20</v>
      </c>
      <c r="G24" s="15">
        <v>520</v>
      </c>
      <c r="H24" s="15">
        <v>750</v>
      </c>
      <c r="I24" s="15">
        <v>300</v>
      </c>
      <c r="J24" s="15">
        <f>SUM(G24:I24)</f>
        <v>1570</v>
      </c>
      <c r="K24" s="7">
        <f t="shared" si="3"/>
        <v>31400</v>
      </c>
      <c r="L24" s="7">
        <f>K22+K23+K24</f>
        <v>49960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1"/>
      <c r="D25" s="1"/>
      <c r="E25" s="16"/>
      <c r="F25" s="16"/>
      <c r="G25" s="16"/>
      <c r="H25" s="16"/>
      <c r="I25" s="16"/>
      <c r="J25" s="16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5">
      <c r="A26" s="2" t="s">
        <v>35</v>
      </c>
      <c r="B26" s="2"/>
      <c r="C26" s="2"/>
      <c r="D26" s="2"/>
      <c r="E26" s="15"/>
      <c r="F26" s="15"/>
      <c r="G26" s="15"/>
      <c r="H26" s="15"/>
      <c r="I26" s="15"/>
      <c r="J26" s="15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5">
      <c r="A27" s="2" t="s">
        <v>9</v>
      </c>
      <c r="B27" s="2"/>
      <c r="C27" s="2"/>
      <c r="D27" s="2" t="s">
        <v>12</v>
      </c>
      <c r="E27" s="15" t="s">
        <v>21</v>
      </c>
      <c r="F27" s="15">
        <v>1</v>
      </c>
      <c r="G27" s="15">
        <v>520</v>
      </c>
      <c r="H27" s="15"/>
      <c r="I27" s="15"/>
      <c r="J27" s="15">
        <f>SUM(G27:I27)</f>
        <v>520</v>
      </c>
      <c r="K27" s="7">
        <f>J27*F27</f>
        <v>520</v>
      </c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5">
      <c r="A28" s="2" t="s">
        <v>10</v>
      </c>
      <c r="B28" s="2"/>
      <c r="C28" s="2"/>
      <c r="D28" s="2" t="s">
        <v>12</v>
      </c>
      <c r="E28" s="15" t="s">
        <v>22</v>
      </c>
      <c r="F28" s="15">
        <v>22</v>
      </c>
      <c r="G28" s="15">
        <v>520</v>
      </c>
      <c r="H28" s="15"/>
      <c r="I28" s="15">
        <v>300</v>
      </c>
      <c r="J28" s="15">
        <f t="shared" ref="J28:J29" si="4">SUM(G28:I28)</f>
        <v>820</v>
      </c>
      <c r="K28" s="7">
        <f t="shared" ref="K28:K29" si="5">J28*F28</f>
        <v>18040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5">
      <c r="A29" s="2" t="s">
        <v>11</v>
      </c>
      <c r="B29" s="2"/>
      <c r="C29" s="2"/>
      <c r="D29" s="2" t="s">
        <v>12</v>
      </c>
      <c r="E29" s="15" t="s">
        <v>23</v>
      </c>
      <c r="F29" s="15">
        <v>20</v>
      </c>
      <c r="G29" s="15">
        <v>520</v>
      </c>
      <c r="H29" s="15">
        <v>750</v>
      </c>
      <c r="I29" s="15">
        <v>300</v>
      </c>
      <c r="J29" s="15">
        <f t="shared" si="4"/>
        <v>1570</v>
      </c>
      <c r="K29" s="7">
        <f t="shared" si="5"/>
        <v>31400</v>
      </c>
      <c r="L29" s="7">
        <f>K27+K28+K29</f>
        <v>49960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1"/>
      <c r="D30" s="1"/>
      <c r="E30" s="7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5">
      <c r="A31" s="13" t="s">
        <v>38</v>
      </c>
      <c r="B31" s="2"/>
      <c r="C31" s="2"/>
      <c r="D31" s="2"/>
      <c r="E31" s="3"/>
      <c r="F31" s="3"/>
      <c r="G31" s="3"/>
      <c r="H31" s="3"/>
      <c r="I31" s="3"/>
      <c r="J31" s="3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5">
      <c r="A32" s="2" t="s">
        <v>9</v>
      </c>
      <c r="B32" s="2"/>
      <c r="C32" s="2"/>
      <c r="D32" s="2" t="s">
        <v>12</v>
      </c>
      <c r="E32" s="3" t="s">
        <v>21</v>
      </c>
      <c r="F32" s="3">
        <v>1</v>
      </c>
      <c r="G32" s="8">
        <v>520</v>
      </c>
      <c r="H32" s="8"/>
      <c r="I32" s="8"/>
      <c r="J32" s="8">
        <f>SUM(G32:I32)</f>
        <v>520</v>
      </c>
      <c r="K32" s="7">
        <f>J32*F32</f>
        <v>520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5">
      <c r="A33" s="2" t="s">
        <v>10</v>
      </c>
      <c r="B33" s="2"/>
      <c r="C33" s="2"/>
      <c r="D33" s="2" t="s">
        <v>12</v>
      </c>
      <c r="E33" s="3" t="s">
        <v>22</v>
      </c>
      <c r="F33" s="3">
        <v>22</v>
      </c>
      <c r="G33" s="8">
        <v>520</v>
      </c>
      <c r="H33" s="8"/>
      <c r="I33" s="8">
        <v>300</v>
      </c>
      <c r="J33" s="8">
        <f t="shared" ref="J33:J34" si="6">SUM(G33:I33)</f>
        <v>820</v>
      </c>
      <c r="K33" s="7">
        <f t="shared" ref="K33:K34" si="7">J33*F33</f>
        <v>18040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5">
      <c r="A34" s="2" t="s">
        <v>11</v>
      </c>
      <c r="B34" s="2"/>
      <c r="C34" s="2"/>
      <c r="D34" s="2" t="s">
        <v>12</v>
      </c>
      <c r="E34" s="3" t="s">
        <v>23</v>
      </c>
      <c r="F34" s="3">
        <v>20</v>
      </c>
      <c r="G34" s="8">
        <v>520</v>
      </c>
      <c r="H34" s="8">
        <v>750</v>
      </c>
      <c r="I34" s="8">
        <v>300</v>
      </c>
      <c r="J34" s="8">
        <f t="shared" si="6"/>
        <v>1570</v>
      </c>
      <c r="K34" s="7">
        <f t="shared" si="7"/>
        <v>31400</v>
      </c>
      <c r="L34" s="7">
        <f>K32+K33+K34</f>
        <v>49960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1"/>
      <c r="D35" s="1"/>
      <c r="E35" s="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1"/>
      <c r="D36" s="1"/>
      <c r="E36" s="7"/>
      <c r="F36" s="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1"/>
      <c r="D37" s="1"/>
      <c r="E37" s="7"/>
      <c r="F37" s="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1"/>
      <c r="D38" s="1"/>
      <c r="E38" s="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1"/>
      <c r="D39" s="1"/>
      <c r="E39" s="7"/>
      <c r="F39" s="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1"/>
      <c r="D40" s="1"/>
      <c r="E40" s="7"/>
      <c r="F40" s="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pageMargins left="0.7" right="0.7" top="0.75" bottom="0.75" header="0.3" footer="0.3"/>
  <pageSetup paperSize="9" scale="9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4A38-B573-475D-B420-C285B40BB7AB}">
  <dimension ref="A1:D15"/>
  <sheetViews>
    <sheetView workbookViewId="0">
      <selection activeCell="G14" sqref="G14"/>
    </sheetView>
  </sheetViews>
  <sheetFormatPr defaultRowHeight="14.5" x14ac:dyDescent="0.35"/>
  <cols>
    <col min="3" max="3" width="29.7265625" customWidth="1"/>
  </cols>
  <sheetData>
    <row r="1" spans="1:4" x14ac:dyDescent="0.35">
      <c r="A1" t="s">
        <v>62</v>
      </c>
    </row>
    <row r="3" spans="1:4" x14ac:dyDescent="0.35">
      <c r="B3" t="s">
        <v>42</v>
      </c>
      <c r="C3" t="s">
        <v>41</v>
      </c>
      <c r="D3">
        <v>950</v>
      </c>
    </row>
    <row r="4" spans="1:4" x14ac:dyDescent="0.35">
      <c r="B4" t="s">
        <v>43</v>
      </c>
      <c r="C4" t="s">
        <v>44</v>
      </c>
      <c r="D4">
        <v>495</v>
      </c>
    </row>
    <row r="5" spans="1:4" x14ac:dyDescent="0.35">
      <c r="B5" t="s">
        <v>45</v>
      </c>
      <c r="C5" t="s">
        <v>46</v>
      </c>
      <c r="D5">
        <v>39.1</v>
      </c>
    </row>
    <row r="6" spans="1:4" x14ac:dyDescent="0.35">
      <c r="B6" t="s">
        <v>47</v>
      </c>
      <c r="C6" t="s">
        <v>44</v>
      </c>
      <c r="D6">
        <v>105.5</v>
      </c>
    </row>
    <row r="7" spans="1:4" x14ac:dyDescent="0.35">
      <c r="B7" t="s">
        <v>48</v>
      </c>
      <c r="C7" t="s">
        <v>49</v>
      </c>
      <c r="D7">
        <v>950</v>
      </c>
    </row>
    <row r="8" spans="1:4" x14ac:dyDescent="0.35">
      <c r="B8" t="s">
        <v>50</v>
      </c>
      <c r="C8" t="s">
        <v>51</v>
      </c>
      <c r="D8">
        <v>911</v>
      </c>
    </row>
    <row r="9" spans="1:4" x14ac:dyDescent="0.35">
      <c r="B9" t="s">
        <v>52</v>
      </c>
      <c r="C9" t="s">
        <v>53</v>
      </c>
      <c r="D9">
        <v>2500</v>
      </c>
    </row>
    <row r="10" spans="1:4" x14ac:dyDescent="0.35">
      <c r="B10" t="s">
        <v>55</v>
      </c>
      <c r="C10" t="s">
        <v>56</v>
      </c>
      <c r="D10">
        <v>8.5</v>
      </c>
    </row>
    <row r="11" spans="1:4" x14ac:dyDescent="0.35">
      <c r="B11" t="s">
        <v>57</v>
      </c>
      <c r="C11" t="s">
        <v>58</v>
      </c>
      <c r="D11">
        <v>3800</v>
      </c>
    </row>
    <row r="12" spans="1:4" x14ac:dyDescent="0.35">
      <c r="B12" t="s">
        <v>61</v>
      </c>
      <c r="C12" t="s">
        <v>54</v>
      </c>
      <c r="D12">
        <v>7568</v>
      </c>
    </row>
    <row r="13" spans="1:4" x14ac:dyDescent="0.35">
      <c r="C13" t="s">
        <v>63</v>
      </c>
      <c r="D13">
        <v>3661</v>
      </c>
    </row>
    <row r="14" spans="1:4" x14ac:dyDescent="0.35">
      <c r="B14" t="s">
        <v>59</v>
      </c>
      <c r="C14" t="s">
        <v>60</v>
      </c>
      <c r="D14">
        <v>1250</v>
      </c>
    </row>
    <row r="15" spans="1:4" x14ac:dyDescent="0.35">
      <c r="D15">
        <f>SUM(D3:D14)</f>
        <v>22238.1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2020 urspr</vt:lpstr>
      <vt:lpstr>6400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HP</cp:lastModifiedBy>
  <cp:lastPrinted>2021-04-09T11:37:34Z</cp:lastPrinted>
  <dcterms:created xsi:type="dcterms:W3CDTF">2018-01-25T09:50:21Z</dcterms:created>
  <dcterms:modified xsi:type="dcterms:W3CDTF">2022-04-19T20:21:51Z</dcterms:modified>
</cp:coreProperties>
</file>